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7" sheetId="6" r:id="rId6"/>
    <sheet name="Sheet8" sheetId="7" r:id="rId7"/>
  </sheets>
  <definedNames/>
  <calcPr fullCalcOnLoad="1"/>
</workbook>
</file>

<file path=xl/sharedStrings.xml><?xml version="1.0" encoding="utf-8"?>
<sst xmlns="http://schemas.openxmlformats.org/spreadsheetml/2006/main" count="170" uniqueCount="87">
  <si>
    <t>MoD</t>
  </si>
  <si>
    <t>Revenue</t>
  </si>
  <si>
    <t>Capital</t>
  </si>
  <si>
    <t>Sum</t>
  </si>
  <si>
    <t>Defence Pensions</t>
  </si>
  <si>
    <t>Defence Services - Army</t>
  </si>
  <si>
    <t>Defence Services - Navy</t>
  </si>
  <si>
    <t>Defence Services - Air Force</t>
  </si>
  <si>
    <t>Defence Ordinance Factories</t>
  </si>
  <si>
    <t>Defence Services - R&amp;D</t>
  </si>
  <si>
    <t>Capital Outlay on Defence Services</t>
  </si>
  <si>
    <t>Receipts</t>
  </si>
  <si>
    <t>Disbursements</t>
  </si>
  <si>
    <t>Statement I</t>
  </si>
  <si>
    <t>Statement IA</t>
  </si>
  <si>
    <t>Disbursements charged on Consolidated Fund of India</t>
  </si>
  <si>
    <t>Total</t>
  </si>
  <si>
    <t>ARMY</t>
  </si>
  <si>
    <t>NAVY</t>
  </si>
  <si>
    <t>AIR FORCE</t>
  </si>
  <si>
    <t>CAPITAL OUTLAY FOR DEFENCE SERVICES</t>
  </si>
  <si>
    <t>DEFENCE SERVICES - ARMY</t>
  </si>
  <si>
    <t>DEFENCE SERVICES - NAVY</t>
  </si>
  <si>
    <t>DEFENCE SERVICES - AIR FORCE</t>
  </si>
  <si>
    <t>DEFENCE ORDINANCE FACTORIES</t>
  </si>
  <si>
    <t>DEFENCE SERVICES - R&amp;D</t>
  </si>
  <si>
    <t>EXPENSE HEADING</t>
  </si>
  <si>
    <t>REVENUE RECEIPTS</t>
  </si>
  <si>
    <t xml:space="preserve">MINISTRY OF DEFENCE </t>
  </si>
  <si>
    <t>DEFENCE PENSIONS</t>
  </si>
  <si>
    <t>-</t>
  </si>
  <si>
    <t>VOTED</t>
  </si>
  <si>
    <t>CHARGED</t>
  </si>
  <si>
    <t>DEBIT FROM CONSOLIDATED FUND OF INDIA
(RUPEES CRORES)</t>
  </si>
  <si>
    <t>TOTAL</t>
  </si>
  <si>
    <t xml:space="preserve">CIVIL DEFENCE EXPENSES </t>
  </si>
  <si>
    <t>REVENUE 
DISBURSEMENTS</t>
  </si>
  <si>
    <t>REVENUE 
BUDGET (NET)</t>
  </si>
  <si>
    <t>CAPITAL 
DISBURSEMENTS</t>
  </si>
  <si>
    <t>CAPITAL 
BUDGET (NET)</t>
  </si>
  <si>
    <t>DEFENCE BUDGET</t>
  </si>
  <si>
    <t>CREDIT  TO 
CONSOLIDATED FUND OF INDIA
(RUPEES CRORES)</t>
  </si>
  <si>
    <t>2011-12</t>
  </si>
  <si>
    <t>2012-13</t>
  </si>
  <si>
    <t>MAJOR COST HEADING</t>
  </si>
  <si>
    <t>TOTAL DEFENCE BUDGET</t>
  </si>
  <si>
    <t>REVENUE EXPENDITURE</t>
  </si>
  <si>
    <t>CAPITAL EXPENDITURE</t>
  </si>
  <si>
    <t>REVENUE</t>
  </si>
  <si>
    <t>CAPITAL</t>
  </si>
  <si>
    <t>DEFENCE SERVICES</t>
  </si>
  <si>
    <t>% SHARE</t>
  </si>
  <si>
    <t>DEFENCE BUDGET - 2011-12</t>
  </si>
  <si>
    <t>DEFENCE BUDGET - 2012-13</t>
  </si>
  <si>
    <t>PURPOSE IT SERVES</t>
  </si>
  <si>
    <t>REVENUE AND CAPITAL</t>
  </si>
  <si>
    <t>PLAN AND NON-PLAN</t>
  </si>
  <si>
    <t xml:space="preserve">DEVELOPMENTAL  AND NON-DEVELOPMENTAL </t>
  </si>
  <si>
    <t>Creation of assets Vs how much goes unproductive</t>
  </si>
  <si>
    <t>Govt. spending on social, community and economic services Vs General Services(defence)</t>
  </si>
  <si>
    <t>Helps Planning Commission and Finance Commission to determine the pattern of Central Govt. assistance in centrally sponsored schemes(CSS) to State Govt. and UTs</t>
  </si>
  <si>
    <t>CATEGORIES OF ACCOUNTING CLASSFICIATION</t>
  </si>
  <si>
    <r>
      <t xml:space="preserve">PLAN: </t>
    </r>
    <r>
      <rPr>
        <sz val="16"/>
        <color indexed="8"/>
        <rFont val="Arial"/>
        <family val="2"/>
      </rPr>
      <t xml:space="preserve">Expenses incurred by central govt. on programmes/projects recommended by Planning commission. Centrally Sponsored Schemes
</t>
    </r>
    <r>
      <rPr>
        <b/>
        <sz val="16"/>
        <color indexed="8"/>
        <rFont val="Arial"/>
        <family val="2"/>
      </rPr>
      <t>NON-PLAN:</t>
    </r>
    <r>
      <rPr>
        <sz val="16"/>
        <color indexed="8"/>
        <rFont val="Arial"/>
        <family val="2"/>
      </rPr>
      <t xml:space="preserve"> All other expenses which are not planned comes under this heading. Defence, internal security, interest payments etc. </t>
    </r>
  </si>
  <si>
    <r>
      <t xml:space="preserve">DEVELOPMENTAL: </t>
    </r>
    <r>
      <rPr>
        <sz val="16"/>
        <color indexed="8"/>
        <rFont val="Arial"/>
        <family val="2"/>
      </rPr>
      <t xml:space="preserve">Expenditure incurred on education, health, labour and employment, agriculture, irrigation, transport and communication etc. So, expenses done on these items, both on revenue and capital accounts constitute developmental expense. 
</t>
    </r>
    <r>
      <rPr>
        <b/>
        <sz val="16"/>
        <color indexed="8"/>
        <rFont val="Arial"/>
        <family val="2"/>
      </rPr>
      <t>NON-DEVELOPMENTAL:</t>
    </r>
    <r>
      <rPr>
        <sz val="16"/>
        <color indexed="8"/>
        <rFont val="Arial"/>
        <family val="2"/>
      </rPr>
      <t xml:space="preserve"> Expenses on defence, administrative services, payment of interest on govt. borrowings etc form non-developmental expenses. These expenses do not lead to economic growth(though its debatable). </t>
    </r>
  </si>
  <si>
    <t>DEFINITION</t>
  </si>
  <si>
    <r>
      <t xml:space="preserve">REVENUE: </t>
    </r>
    <r>
      <rPr>
        <sz val="16"/>
        <color indexed="8"/>
        <rFont val="Arial"/>
        <family val="2"/>
      </rPr>
      <t xml:space="preserve">Normal running of govt. depts. and various services, interest payments, salaries, transfers to state to implement central schemes etc etc. 
</t>
    </r>
    <r>
      <rPr>
        <b/>
        <sz val="16"/>
        <color indexed="8"/>
        <rFont val="Arial"/>
        <family val="2"/>
      </rPr>
      <t>CAPITAL:</t>
    </r>
    <r>
      <rPr>
        <sz val="16"/>
        <color indexed="8"/>
        <rFont val="Arial"/>
        <family val="2"/>
      </rPr>
      <t xml:space="preserve"> creation of assets (land, building, equipments), whose benefits extend over a period of time. Any loan to sick PSU is also classified as capital expense.</t>
    </r>
  </si>
  <si>
    <t>1990-91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</si>
  <si>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</si>
  <si>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</si>
  <si>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</si>
  <si>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</si>
  <si>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</si>
  <si>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</si>
  <si>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</si>
  <si>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</si>
  <si>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</si>
  <si>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</si>
  <si>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</si>
  <si>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Year</t>
  </si>
  <si>
    <t>Total Defence Budget</t>
  </si>
  <si>
    <t>OF</t>
  </si>
  <si>
    <t>R&amp;D</t>
  </si>
  <si>
    <t>% REVENUE</t>
  </si>
  <si>
    <t>% CAPITAL</t>
  </si>
  <si>
    <t>% Rev</t>
  </si>
  <si>
    <t>% Capital</t>
  </si>
  <si>
    <t>Defence Budget Growth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</si>
</sst>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_ ;[Red]\-0.00\ "/>
    <numFmt numFmtId="165" formatCode="[$-809]dd\ mmmm\ yyyy"/>
    <numFmt numFmtId="166" formatCode="0.0"/>
    <numFmt numFmtId="167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Calibri"/>
      <family val="2"/>
    </font>
    <font>
      <sz val="14"/>
      <color indexed="8"/>
      <name val="Arial"/>
      <family val="2"/>
    </font>
    <font>
      <b/>
      <sz val="18"/>
      <color indexed="8"/>
      <name val="Calibri"/>
      <family val="2"/>
    </font>
    <font>
      <b/>
      <sz val="18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43" fillId="0" borderId="15" xfId="0" applyFont="1" applyBorder="1" applyAlignment="1">
      <alignment horizontal="right"/>
    </xf>
    <xf numFmtId="0" fontId="43" fillId="0" borderId="13" xfId="0" applyFont="1" applyBorder="1" applyAlignment="1">
      <alignment horizontal="right"/>
    </xf>
    <xf numFmtId="0" fontId="43" fillId="0" borderId="14" xfId="0" applyFont="1" applyBorder="1" applyAlignment="1">
      <alignment horizontal="right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/>
    </xf>
    <xf numFmtId="164" fontId="0" fillId="0" borderId="25" xfId="0" applyNumberFormat="1" applyBorder="1" applyAlignment="1">
      <alignment horizontal="center" vertical="center"/>
    </xf>
    <xf numFmtId="0" fontId="43" fillId="0" borderId="26" xfId="0" applyFont="1" applyBorder="1" applyAlignment="1">
      <alignment horizontal="right"/>
    </xf>
    <xf numFmtId="0" fontId="0" fillId="0" borderId="24" xfId="0" applyFill="1" applyBorder="1" applyAlignment="1">
      <alignment horizontal="left" vertical="center"/>
    </xf>
    <xf numFmtId="0" fontId="43" fillId="0" borderId="27" xfId="0" applyFont="1" applyBorder="1" applyAlignment="1">
      <alignment horizontal="right"/>
    </xf>
    <xf numFmtId="0" fontId="43" fillId="0" borderId="28" xfId="0" applyFont="1" applyBorder="1" applyAlignment="1">
      <alignment horizontal="right"/>
    </xf>
    <xf numFmtId="0" fontId="43" fillId="0" borderId="29" xfId="0" applyFont="1" applyBorder="1" applyAlignment="1">
      <alignment horizontal="right"/>
    </xf>
    <xf numFmtId="0" fontId="43" fillId="0" borderId="30" xfId="0" applyFont="1" applyBorder="1" applyAlignment="1">
      <alignment horizontal="right"/>
    </xf>
    <xf numFmtId="0" fontId="0" fillId="0" borderId="31" xfId="0" applyBorder="1" applyAlignment="1">
      <alignment/>
    </xf>
    <xf numFmtId="164" fontId="0" fillId="0" borderId="32" xfId="0" applyNumberFormat="1" applyBorder="1" applyAlignment="1">
      <alignment horizontal="center" vertical="center"/>
    </xf>
    <xf numFmtId="164" fontId="0" fillId="35" borderId="33" xfId="0" applyNumberFormat="1" applyFill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67" fontId="0" fillId="0" borderId="10" xfId="57" applyNumberFormat="1" applyFont="1" applyBorder="1" applyAlignment="1">
      <alignment horizontal="center" vertical="center"/>
    </xf>
    <xf numFmtId="167" fontId="0" fillId="0" borderId="10" xfId="57" applyNumberFormat="1" applyFont="1" applyBorder="1" applyAlignment="1">
      <alignment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7" fontId="0" fillId="0" borderId="25" xfId="57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67" fontId="0" fillId="0" borderId="31" xfId="57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7" fontId="0" fillId="0" borderId="42" xfId="57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7" fontId="0" fillId="0" borderId="25" xfId="57" applyNumberFormat="1" applyFont="1" applyBorder="1" applyAlignment="1">
      <alignment/>
    </xf>
    <xf numFmtId="167" fontId="0" fillId="0" borderId="42" xfId="57" applyNumberFormat="1" applyFont="1" applyBorder="1" applyAlignment="1">
      <alignment/>
    </xf>
    <xf numFmtId="0" fontId="0" fillId="0" borderId="44" xfId="0" applyBorder="1" applyAlignment="1">
      <alignment/>
    </xf>
    <xf numFmtId="0" fontId="0" fillId="0" borderId="22" xfId="0" applyBorder="1" applyAlignment="1">
      <alignment horizontal="center" vertical="center"/>
    </xf>
    <xf numFmtId="167" fontId="0" fillId="0" borderId="12" xfId="57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7" fontId="0" fillId="0" borderId="23" xfId="57" applyNumberFormat="1" applyFont="1" applyBorder="1" applyAlignment="1">
      <alignment horizontal="center" vertical="center"/>
    </xf>
    <xf numFmtId="167" fontId="0" fillId="0" borderId="23" xfId="57" applyNumberFormat="1" applyFont="1" applyBorder="1" applyAlignment="1">
      <alignment/>
    </xf>
    <xf numFmtId="0" fontId="0" fillId="0" borderId="3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4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9" fontId="0" fillId="0" borderId="0" xfId="57" applyFont="1" applyAlignment="1">
      <alignment horizontal="center" vertical="center"/>
    </xf>
    <xf numFmtId="9" fontId="0" fillId="0" borderId="0" xfId="57" applyFont="1" applyAlignment="1">
      <alignment/>
    </xf>
    <xf numFmtId="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% SPLIT OF DEFENCE </a:t>
            </a:r>
            <a:r>
              <a:rPr lang="en-US" cap="none" sz="1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REVENUE BUDGET 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 2012-13</a:t>
            </a:r>
          </a:p>
        </c:rich>
      </c:tx>
      <c:layout>
        <c:manualLayout>
          <c:xMode val="factor"/>
          <c:yMode val="factor"/>
          <c:x val="-0.0015"/>
          <c:y val="-0.009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875"/>
          <c:y val="0.18675"/>
          <c:w val="0.987"/>
          <c:h val="0.74175"/>
        </c:manualLayout>
      </c:layout>
      <c:pie3DChart>
        <c:varyColors val="1"/>
        <c:ser>
          <c:idx val="0"/>
          <c:order val="0"/>
          <c:tx>
            <c:strRef>
              <c:f>Sheet3!$Q$4:$Q$5</c:f>
              <c:strCache>
                <c:ptCount val="1"/>
                <c:pt idx="0">
                  <c:v>2012-13 REVENUE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Sheet3!$P$6:$P$10</c:f>
              <c:strCache/>
            </c:strRef>
          </c:cat>
          <c:val>
            <c:numRef>
              <c:f>Sheet3!$Q$6:$Q$10</c:f>
            </c:numRef>
          </c:val>
        </c:ser>
        <c:ser>
          <c:idx val="1"/>
          <c:order val="1"/>
          <c:tx>
            <c:strRef>
              <c:f>Sheet3!$R$4:$R$5</c:f>
              <c:strCache>
                <c:ptCount val="1"/>
                <c:pt idx="0">
                  <c:v>2012-13 % REVENUE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OF, 0.5%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Sheet3!$P$6:$P$10</c:f>
              <c:strCache/>
            </c:strRef>
          </c:cat>
          <c:val>
            <c:numRef>
              <c:f>Sheet3!$R$6:$R$10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% SPLIT OF DEFENCE </a:t>
            </a:r>
            <a:r>
              <a:rPr lang="en-US" cap="none" sz="1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CAPITAL BUDGET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IN 2012-13</a:t>
            </a:r>
          </a:p>
        </c:rich>
      </c:tx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25"/>
          <c:y val="0.215"/>
          <c:w val="0.8415"/>
          <c:h val="0.69525"/>
        </c:manualLayout>
      </c:layout>
      <c:pie3DChart>
        <c:varyColors val="1"/>
        <c:ser>
          <c:idx val="0"/>
          <c:order val="0"/>
          <c:tx>
            <c:strRef>
              <c:f>Sheet3!$U$4:$U$5</c:f>
              <c:strCache>
                <c:ptCount val="1"/>
                <c:pt idx="0">
                  <c:v>2012-13 CAPITAL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Sheet3!$T$6:$T$10</c:f>
              <c:strCache/>
            </c:strRef>
          </c:cat>
          <c:val>
            <c:numRef>
              <c:f>Sheet3!$U$6:$U$10</c:f>
            </c:numRef>
          </c:val>
        </c:ser>
        <c:ser>
          <c:idx val="1"/>
          <c:order val="1"/>
          <c:tx>
            <c:strRef>
              <c:f>Sheet3!$V$4:$V$5</c:f>
              <c:strCache>
                <c:ptCount val="1"/>
                <c:pt idx="0">
                  <c:v>2012-13 % CAPITAL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Sheet3!$T$6:$T$10</c:f>
              <c:strCache/>
            </c:strRef>
          </c:cat>
          <c:val>
            <c:numRef>
              <c:f>Sheet3!$V$6:$V$10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DEFENCE BUDGET OF INDIA - STRUCTURE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25"/>
          <c:y val="0.0955"/>
          <c:w val="0.975"/>
          <c:h val="0.83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Sheet7!$E$2</c:f>
              <c:strCache>
                <c:ptCount val="1"/>
                <c:pt idx="0">
                  <c:v>Revenue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Sheet7!$D$3:$D$16</c:f>
              <c:strCache/>
            </c:strRef>
          </c:cat>
          <c:val>
            <c:numRef>
              <c:f>Sheet7!$E$3:$E$16</c:f>
              <c:numCache/>
            </c:numRef>
          </c:val>
        </c:ser>
        <c:ser>
          <c:idx val="1"/>
          <c:order val="1"/>
          <c:tx>
            <c:strRef>
              <c:f>Sheet7!$F$2</c:f>
              <c:strCache>
                <c:ptCount val="1"/>
                <c:pt idx="0">
                  <c:v>Capital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Sheet7!$D$3:$D$16</c:f>
              <c:strCache/>
            </c:strRef>
          </c:cat>
          <c:val>
            <c:numRef>
              <c:f>Sheet7!$F$3:$F$16</c:f>
              <c:numCache/>
            </c:numRef>
          </c:val>
        </c:ser>
        <c:overlap val="100"/>
        <c:axId val="17054569"/>
        <c:axId val="19273394"/>
      </c:barChart>
      <c:lineChart>
        <c:grouping val="standard"/>
        <c:varyColors val="0"/>
        <c:ser>
          <c:idx val="3"/>
          <c:order val="3"/>
          <c:tx>
            <c:strRef>
              <c:f>Sheet7!$H$2</c:f>
              <c:strCache>
                <c:ptCount val="1"/>
                <c:pt idx="0">
                  <c:v>Defence Budget Growth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Sheet7!$D$3:$D$16</c:f>
              <c:strCache/>
            </c:strRef>
          </c:cat>
          <c:val>
            <c:numRef>
              <c:f>Sheet7!$H$3:$H$16</c:f>
              <c:numCache/>
            </c:numRef>
          </c:val>
          <c:smooth val="0"/>
        </c:ser>
        <c:axId val="17054569"/>
        <c:axId val="19273394"/>
      </c:lineChart>
      <c:lineChart>
        <c:grouping val="standard"/>
        <c:varyColors val="0"/>
        <c:ser>
          <c:idx val="2"/>
          <c:order val="2"/>
          <c:tx>
            <c:strRef>
              <c:f>Sheet7!$G$2</c:f>
              <c:strCache>
                <c:ptCount val="1"/>
                <c:pt idx="0">
                  <c:v>Total Defence Budget</c:v>
                </c:pt>
              </c:strCache>
            </c:strRef>
          </c:tx>
          <c:spPr>
            <a:ln w="381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Sheet7!$D$3:$D$16</c:f>
              <c:strCache/>
            </c:strRef>
          </c:cat>
          <c:val>
            <c:numRef>
              <c:f>Sheet7!$G$3:$G$16</c:f>
              <c:numCache/>
            </c:numRef>
          </c:val>
          <c:smooth val="0"/>
        </c:ser>
        <c:axId val="39242819"/>
        <c:axId val="17641052"/>
      </c:lineChart>
      <c:catAx>
        <c:axId val="17054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73394"/>
        <c:crosses val="autoZero"/>
        <c:auto val="1"/>
        <c:lblOffset val="100"/>
        <c:tickLblSkip val="1"/>
        <c:noMultiLvlLbl val="0"/>
      </c:catAx>
      <c:valAx>
        <c:axId val="1927339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Revenue Vs Capital Split (%)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54569"/>
        <c:crossesAt val="1"/>
        <c:crossBetween val="between"/>
        <c:dispUnits/>
      </c:valAx>
      <c:catAx>
        <c:axId val="39242819"/>
        <c:scaling>
          <c:orientation val="minMax"/>
        </c:scaling>
        <c:axPos val="b"/>
        <c:delete val="1"/>
        <c:majorTickMark val="out"/>
        <c:minorTickMark val="none"/>
        <c:tickLblPos val="none"/>
        <c:crossAx val="17641052"/>
        <c:crosses val="autoZero"/>
        <c:auto val="1"/>
        <c:lblOffset val="100"/>
        <c:tickLblSkip val="1"/>
        <c:noMultiLvlLbl val="0"/>
      </c:catAx>
      <c:valAx>
        <c:axId val="17641052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42819"/>
        <c:crosses val="max"/>
        <c:crossBetween val="between"/>
        <c:dispUnits/>
        <c:majorUnit val="25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4"/>
          <c:y val="0.9305"/>
          <c:w val="0.51025"/>
          <c:h val="0.0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11</xdr:row>
      <xdr:rowOff>66675</xdr:rowOff>
    </xdr:from>
    <xdr:to>
      <xdr:col>19</xdr:col>
      <xdr:colOff>742950</xdr:colOff>
      <xdr:row>27</xdr:row>
      <xdr:rowOff>152400</xdr:rowOff>
    </xdr:to>
    <xdr:graphicFrame>
      <xdr:nvGraphicFramePr>
        <xdr:cNvPr id="1" name="Chart 9"/>
        <xdr:cNvGraphicFramePr/>
      </xdr:nvGraphicFramePr>
      <xdr:xfrm>
        <a:off x="7705725" y="2162175"/>
        <a:ext cx="62007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933450</xdr:colOff>
      <xdr:row>11</xdr:row>
      <xdr:rowOff>57150</xdr:rowOff>
    </xdr:from>
    <xdr:to>
      <xdr:col>30</xdr:col>
      <xdr:colOff>276225</xdr:colOff>
      <xdr:row>27</xdr:row>
      <xdr:rowOff>142875</xdr:rowOff>
    </xdr:to>
    <xdr:graphicFrame>
      <xdr:nvGraphicFramePr>
        <xdr:cNvPr id="2" name="Chart 10"/>
        <xdr:cNvGraphicFramePr/>
      </xdr:nvGraphicFramePr>
      <xdr:xfrm>
        <a:off x="14097000" y="2152650"/>
        <a:ext cx="620077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1</xdr:row>
      <xdr:rowOff>180975</xdr:rowOff>
    </xdr:from>
    <xdr:to>
      <xdr:col>28</xdr:col>
      <xdr:colOff>104775</xdr:colOff>
      <xdr:row>23</xdr:row>
      <xdr:rowOff>47625</xdr:rowOff>
    </xdr:to>
    <xdr:graphicFrame>
      <xdr:nvGraphicFramePr>
        <xdr:cNvPr id="1" name="Chart 3"/>
        <xdr:cNvGraphicFramePr/>
      </xdr:nvGraphicFramePr>
      <xdr:xfrm>
        <a:off x="8448675" y="371475"/>
        <a:ext cx="103917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7"/>
  <sheetViews>
    <sheetView zoomScale="90" zoomScaleNormal="90" zoomScalePageLayoutView="0" workbookViewId="0" topLeftCell="A1">
      <selection activeCell="I23" sqref="I23"/>
    </sheetView>
  </sheetViews>
  <sheetFormatPr defaultColWidth="9.140625" defaultRowHeight="15"/>
  <cols>
    <col min="2" max="2" width="49.8515625" style="0" bestFit="1" customWidth="1"/>
    <col min="3" max="3" width="11.140625" style="0" bestFit="1" customWidth="1"/>
    <col min="4" max="4" width="10.00390625" style="0" bestFit="1" customWidth="1"/>
    <col min="5" max="5" width="11.140625" style="0" bestFit="1" customWidth="1"/>
    <col min="6" max="6" width="3.28125" style="0" customWidth="1"/>
    <col min="7" max="7" width="1.7109375" style="0" customWidth="1"/>
    <col min="8" max="8" width="3.7109375" style="0" customWidth="1"/>
    <col min="9" max="9" width="27.00390625" style="0" bestFit="1" customWidth="1"/>
    <col min="10" max="10" width="9.57421875" style="0" bestFit="1" customWidth="1"/>
    <col min="11" max="11" width="14.421875" style="0" bestFit="1" customWidth="1"/>
    <col min="12" max="12" width="11.140625" style="0" bestFit="1" customWidth="1"/>
    <col min="13" max="13" width="8.57421875" style="0" bestFit="1" customWidth="1"/>
    <col min="14" max="14" width="14.421875" style="0" bestFit="1" customWidth="1"/>
  </cols>
  <sheetData>
    <row r="1" spans="2:14" ht="15">
      <c r="B1" s="1" t="s">
        <v>13</v>
      </c>
      <c r="C1" s="1"/>
      <c r="D1" s="1"/>
      <c r="E1" s="1"/>
      <c r="F1" s="1"/>
      <c r="G1" s="1"/>
      <c r="H1" s="1"/>
      <c r="I1" s="1"/>
      <c r="J1" s="5" t="s">
        <v>1</v>
      </c>
      <c r="K1" s="5"/>
      <c r="L1" s="1"/>
      <c r="M1" s="5" t="s">
        <v>2</v>
      </c>
      <c r="N1" s="5"/>
    </row>
    <row r="2" spans="2:14" ht="15">
      <c r="B2" s="1"/>
      <c r="C2" s="1" t="s">
        <v>1</v>
      </c>
      <c r="D2" s="1" t="s">
        <v>2</v>
      </c>
      <c r="E2" s="1" t="s">
        <v>3</v>
      </c>
      <c r="F2" s="1"/>
      <c r="G2" s="1"/>
      <c r="H2" s="1"/>
      <c r="I2" s="1"/>
      <c r="J2" s="1" t="s">
        <v>11</v>
      </c>
      <c r="K2" s="1" t="s">
        <v>12</v>
      </c>
      <c r="L2" s="1" t="s">
        <v>3</v>
      </c>
      <c r="M2" s="1" t="s">
        <v>11</v>
      </c>
      <c r="N2" s="1" t="s">
        <v>12</v>
      </c>
    </row>
    <row r="3" spans="2:14" ht="15">
      <c r="B3" s="2" t="s">
        <v>0</v>
      </c>
      <c r="C3" s="1">
        <v>3923.69</v>
      </c>
      <c r="D3" s="1">
        <v>1874.55</v>
      </c>
      <c r="E3" s="1">
        <f>SUM(C3,D3)</f>
        <v>5798.24</v>
      </c>
      <c r="F3" s="1"/>
      <c r="G3" s="1"/>
      <c r="H3" s="1"/>
      <c r="I3" s="2" t="s">
        <v>0</v>
      </c>
      <c r="J3" s="1"/>
      <c r="K3" s="1"/>
      <c r="L3" s="1"/>
      <c r="M3" s="1"/>
      <c r="N3" s="1"/>
    </row>
    <row r="4" spans="2:14" ht="15">
      <c r="B4" s="2" t="s">
        <v>4</v>
      </c>
      <c r="C4" s="1">
        <v>38999.74</v>
      </c>
      <c r="D4" s="1"/>
      <c r="E4" s="1">
        <f aca="true" t="shared" si="0" ref="E4:E10">SUM(C4,D4)</f>
        <v>38999.74</v>
      </c>
      <c r="F4" s="1"/>
      <c r="G4" s="1"/>
      <c r="H4" s="1"/>
      <c r="I4" s="2" t="s">
        <v>4</v>
      </c>
      <c r="J4" s="1"/>
      <c r="K4" s="1"/>
      <c r="L4" s="1"/>
      <c r="M4" s="1"/>
      <c r="N4" s="1"/>
    </row>
    <row r="5" spans="2:14" ht="15">
      <c r="B5" s="2" t="s">
        <v>5</v>
      </c>
      <c r="C5" s="1">
        <v>79980.55</v>
      </c>
      <c r="D5" s="1"/>
      <c r="E5" s="1">
        <f t="shared" si="0"/>
        <v>79980.55</v>
      </c>
      <c r="F5" s="1"/>
      <c r="G5" s="1"/>
      <c r="H5" s="1"/>
      <c r="I5" s="2" t="s">
        <v>5</v>
      </c>
      <c r="J5" s="1">
        <v>-1869.64</v>
      </c>
      <c r="K5" s="1">
        <v>79984</v>
      </c>
      <c r="L5" s="1">
        <f>SUM(J5:K5)</f>
        <v>78114.36</v>
      </c>
      <c r="M5" s="1"/>
      <c r="N5" s="5">
        <v>79578.63</v>
      </c>
    </row>
    <row r="6" spans="2:14" ht="15">
      <c r="B6" s="2" t="s">
        <v>6</v>
      </c>
      <c r="C6" s="1">
        <v>12741.82</v>
      </c>
      <c r="D6" s="1"/>
      <c r="E6" s="1">
        <f t="shared" si="0"/>
        <v>12741.82</v>
      </c>
      <c r="F6" s="1"/>
      <c r="G6" s="1"/>
      <c r="H6" s="1"/>
      <c r="I6" s="2" t="s">
        <v>6</v>
      </c>
      <c r="J6" s="1">
        <v>-200</v>
      </c>
      <c r="K6" s="1">
        <v>12748.02</v>
      </c>
      <c r="L6" s="1">
        <f>SUM(J6:K6)</f>
        <v>12548.02</v>
      </c>
      <c r="M6" s="1"/>
      <c r="N6" s="5"/>
    </row>
    <row r="7" spans="2:14" ht="15">
      <c r="B7" s="2" t="s">
        <v>7</v>
      </c>
      <c r="C7" s="1">
        <v>18322.87</v>
      </c>
      <c r="D7" s="1"/>
      <c r="E7" s="1">
        <f t="shared" si="0"/>
        <v>18322.87</v>
      </c>
      <c r="F7" s="1"/>
      <c r="G7" s="3"/>
      <c r="H7" s="1"/>
      <c r="I7" s="2" t="s">
        <v>7</v>
      </c>
      <c r="J7" s="1">
        <v>-619.38</v>
      </c>
      <c r="K7" s="1">
        <v>18325.19</v>
      </c>
      <c r="L7" s="1">
        <f>SUM(J7:K7)</f>
        <v>17705.809999999998</v>
      </c>
      <c r="M7" s="1"/>
      <c r="N7" s="5"/>
    </row>
    <row r="8" spans="2:14" ht="15">
      <c r="B8" s="2" t="s">
        <v>8</v>
      </c>
      <c r="C8" s="1">
        <v>1796.48</v>
      </c>
      <c r="D8" s="1"/>
      <c r="E8" s="1">
        <f t="shared" si="0"/>
        <v>1796.48</v>
      </c>
      <c r="F8" s="1"/>
      <c r="G8" s="3"/>
      <c r="H8" s="1"/>
      <c r="I8" s="2" t="s">
        <v>8</v>
      </c>
      <c r="J8" s="1">
        <v>-1836.77</v>
      </c>
      <c r="K8" s="1">
        <v>1301.68</v>
      </c>
      <c r="L8" s="1">
        <f>SUM(J8:K8)</f>
        <v>-535.0899999999999</v>
      </c>
      <c r="M8" s="1"/>
      <c r="N8" s="1"/>
    </row>
    <row r="9" spans="2:14" ht="15">
      <c r="B9" s="2" t="s">
        <v>9</v>
      </c>
      <c r="C9" s="1">
        <v>6034.95</v>
      </c>
      <c r="D9" s="1"/>
      <c r="E9" s="1">
        <f t="shared" si="0"/>
        <v>6034.95</v>
      </c>
      <c r="F9" s="1"/>
      <c r="G9" s="1"/>
      <c r="H9" s="1"/>
      <c r="I9" s="2" t="s">
        <v>9</v>
      </c>
      <c r="J9" s="1">
        <v>-40</v>
      </c>
      <c r="K9" s="1">
        <v>6035.56</v>
      </c>
      <c r="L9" s="1">
        <f>SUM(J9:K9)</f>
        <v>5995.56</v>
      </c>
      <c r="M9" s="1"/>
      <c r="N9" s="1"/>
    </row>
    <row r="10" spans="2:14" ht="15">
      <c r="B10" s="2" t="s">
        <v>10</v>
      </c>
      <c r="C10" s="1"/>
      <c r="D10" s="1">
        <v>79526.98</v>
      </c>
      <c r="E10" s="1">
        <f t="shared" si="0"/>
        <v>79526.98</v>
      </c>
      <c r="F10" s="1"/>
      <c r="G10" s="1"/>
      <c r="H10" s="1"/>
      <c r="I10" s="1" t="s">
        <v>16</v>
      </c>
      <c r="J10" s="1">
        <f>SUM(J3:J9)</f>
        <v>-4565.790000000001</v>
      </c>
      <c r="K10" s="1">
        <f>SUM(K3:K9)</f>
        <v>118394.45</v>
      </c>
      <c r="L10" s="1">
        <f>SUM(L3:L9)</f>
        <v>113828.66</v>
      </c>
      <c r="M10" s="1"/>
      <c r="N10" s="1"/>
    </row>
    <row r="11" spans="2:14" ht="15">
      <c r="B11" s="1"/>
      <c r="C11" s="1">
        <f>SUM(C3:C10)</f>
        <v>161800.10000000003</v>
      </c>
      <c r="D11" s="1">
        <f>SUM(D3:D10)</f>
        <v>81401.53</v>
      </c>
      <c r="E11" s="1">
        <f>SUM(E3:E10)</f>
        <v>243201.63</v>
      </c>
      <c r="F11" s="1"/>
      <c r="G11" s="1"/>
      <c r="H11" s="1"/>
      <c r="I11" s="1"/>
      <c r="J11" s="1"/>
      <c r="K11" s="1"/>
      <c r="L11" s="1"/>
      <c r="M11" s="1"/>
      <c r="N11" s="1"/>
    </row>
    <row r="12" spans="2:14" ht="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14" ht="15">
      <c r="B13" s="1" t="s">
        <v>14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4" ht="15">
      <c r="B14" s="1" t="s">
        <v>15</v>
      </c>
      <c r="C14" s="1"/>
      <c r="D14" s="1"/>
      <c r="E14" s="1"/>
      <c r="F14" s="1"/>
      <c r="G14" s="1"/>
      <c r="H14" s="1"/>
      <c r="I14" s="1"/>
      <c r="J14" s="1"/>
      <c r="K14" s="1">
        <v>79578.63</v>
      </c>
      <c r="L14" s="1"/>
      <c r="M14" s="1"/>
      <c r="N14" s="1"/>
    </row>
    <row r="15" spans="2:14" ht="15">
      <c r="B15" s="1" t="s">
        <v>10</v>
      </c>
      <c r="C15" s="1"/>
      <c r="D15" s="1">
        <v>51.65</v>
      </c>
      <c r="E15" s="1"/>
      <c r="F15" s="1"/>
      <c r="G15" s="1"/>
      <c r="H15" s="1"/>
      <c r="I15" s="1"/>
      <c r="J15" s="1"/>
      <c r="K15" s="1">
        <v>113828.66</v>
      </c>
      <c r="L15" s="1"/>
      <c r="M15" s="1"/>
      <c r="N15" s="1"/>
    </row>
    <row r="16" spans="2:14" ht="15">
      <c r="B16" s="1"/>
      <c r="C16" s="1"/>
      <c r="D16" s="1"/>
      <c r="E16" s="1"/>
      <c r="F16" s="1"/>
      <c r="G16" s="1"/>
      <c r="H16" s="1"/>
      <c r="I16" s="1"/>
      <c r="J16" s="1"/>
      <c r="K16" s="1">
        <f>SUM(K14:K15)</f>
        <v>193407.29</v>
      </c>
      <c r="L16" s="1"/>
      <c r="M16" s="1"/>
      <c r="N16" s="1"/>
    </row>
    <row r="17" ht="15">
      <c r="K17">
        <v>39000</v>
      </c>
    </row>
    <row r="23" spans="3:4" ht="15">
      <c r="C23">
        <v>0.61</v>
      </c>
      <c r="D23">
        <v>41.82</v>
      </c>
    </row>
    <row r="24" ht="15">
      <c r="C24">
        <v>5.2</v>
      </c>
    </row>
    <row r="25" ht="15">
      <c r="C25">
        <v>2.32</v>
      </c>
    </row>
    <row r="26" ht="15">
      <c r="C26">
        <v>6.2</v>
      </c>
    </row>
    <row r="27" ht="15">
      <c r="C27">
        <v>45.27</v>
      </c>
    </row>
  </sheetData>
  <sheetProtection/>
  <mergeCells count="3">
    <mergeCell ref="J1:K1"/>
    <mergeCell ref="M1:N1"/>
    <mergeCell ref="N5:N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:L15"/>
  <sheetViews>
    <sheetView tabSelected="1" zoomScale="110" zoomScaleNormal="110" zoomScalePageLayoutView="0" workbookViewId="0" topLeftCell="D1">
      <selection activeCell="I6" sqref="I6"/>
    </sheetView>
  </sheetViews>
  <sheetFormatPr defaultColWidth="9.140625" defaultRowHeight="15"/>
  <cols>
    <col min="4" max="4" width="6.00390625" style="14" customWidth="1"/>
    <col min="5" max="5" width="37.28125" style="0" bestFit="1" customWidth="1"/>
    <col min="6" max="6" width="25.28125" style="0" bestFit="1" customWidth="1"/>
    <col min="7" max="8" width="17.28125" style="0" customWidth="1"/>
    <col min="9" max="9" width="14.8515625" style="0" bestFit="1" customWidth="1"/>
    <col min="10" max="10" width="17.7109375" style="0" customWidth="1"/>
    <col min="11" max="11" width="17.28125" style="0" customWidth="1"/>
    <col min="12" max="12" width="13.140625" style="0" bestFit="1" customWidth="1"/>
    <col min="13" max="13" width="9.140625" style="14" customWidth="1"/>
  </cols>
  <sheetData>
    <row r="1" s="14" customFormat="1" ht="15"/>
    <row r="2" s="14" customFormat="1" ht="15.75" thickBot="1"/>
    <row r="3" spans="5:12" ht="32.25" customHeight="1">
      <c r="E3" s="26" t="s">
        <v>26</v>
      </c>
      <c r="F3" s="27" t="s">
        <v>41</v>
      </c>
      <c r="G3" s="28" t="s">
        <v>33</v>
      </c>
      <c r="H3" s="28"/>
      <c r="I3" s="28"/>
      <c r="J3" s="28"/>
      <c r="K3" s="28"/>
      <c r="L3" s="29"/>
    </row>
    <row r="4" spans="5:12" ht="33.75" customHeight="1">
      <c r="E4" s="30"/>
      <c r="F4" s="23"/>
      <c r="G4" s="24" t="s">
        <v>31</v>
      </c>
      <c r="H4" s="24" t="s">
        <v>32</v>
      </c>
      <c r="I4" s="22" t="s">
        <v>37</v>
      </c>
      <c r="J4" s="24" t="s">
        <v>31</v>
      </c>
      <c r="K4" s="24" t="s">
        <v>32</v>
      </c>
      <c r="L4" s="31" t="s">
        <v>39</v>
      </c>
    </row>
    <row r="5" spans="5:12" ht="47.25">
      <c r="E5" s="32"/>
      <c r="F5" s="24" t="s">
        <v>27</v>
      </c>
      <c r="G5" s="25" t="s">
        <v>36</v>
      </c>
      <c r="H5" s="25" t="s">
        <v>36</v>
      </c>
      <c r="I5" s="23"/>
      <c r="J5" s="25" t="s">
        <v>38</v>
      </c>
      <c r="K5" s="25" t="s">
        <v>38</v>
      </c>
      <c r="L5" s="33"/>
    </row>
    <row r="6" spans="5:12" ht="15">
      <c r="E6" s="34" t="s">
        <v>21</v>
      </c>
      <c r="F6" s="4">
        <v>1911.46</v>
      </c>
      <c r="G6" s="7">
        <v>-79980.55</v>
      </c>
      <c r="H6" s="7">
        <v>-45.27</v>
      </c>
      <c r="I6" s="7">
        <f>SUM(F6:H6)</f>
        <v>-78114.36</v>
      </c>
      <c r="J6" s="10"/>
      <c r="K6" s="10"/>
      <c r="L6" s="35"/>
    </row>
    <row r="7" spans="5:12" ht="15">
      <c r="E7" s="34" t="s">
        <v>22</v>
      </c>
      <c r="F7" s="4">
        <v>200</v>
      </c>
      <c r="G7" s="7">
        <v>-12741.82</v>
      </c>
      <c r="H7" s="7">
        <v>-6.2</v>
      </c>
      <c r="I7" s="7">
        <f aca="true" t="shared" si="0" ref="I7:I14">SUM(F7:H7)</f>
        <v>-12548.02</v>
      </c>
      <c r="J7" s="10"/>
      <c r="K7" s="10"/>
      <c r="L7" s="35"/>
    </row>
    <row r="8" spans="5:12" ht="15">
      <c r="E8" s="34" t="s">
        <v>23</v>
      </c>
      <c r="F8" s="4">
        <v>619.38</v>
      </c>
      <c r="G8" s="7">
        <v>-18322.87</v>
      </c>
      <c r="H8" s="7">
        <v>-2.32</v>
      </c>
      <c r="I8" s="7">
        <f t="shared" si="0"/>
        <v>-17705.809999999998</v>
      </c>
      <c r="J8" s="10"/>
      <c r="K8" s="10"/>
      <c r="L8" s="35"/>
    </row>
    <row r="9" spans="5:12" ht="15">
      <c r="E9" s="34" t="s">
        <v>24</v>
      </c>
      <c r="F9" s="4">
        <v>2336.77</v>
      </c>
      <c r="G9" s="7">
        <v>-1796.48</v>
      </c>
      <c r="H9" s="7">
        <v>-5.2</v>
      </c>
      <c r="I9" s="7">
        <f t="shared" si="0"/>
        <v>535.0899999999999</v>
      </c>
      <c r="J9" s="10"/>
      <c r="K9" s="10"/>
      <c r="L9" s="35"/>
    </row>
    <row r="10" spans="5:12" ht="15">
      <c r="E10" s="34" t="s">
        <v>25</v>
      </c>
      <c r="F10" s="4">
        <v>40</v>
      </c>
      <c r="G10" s="7">
        <v>-6034.95</v>
      </c>
      <c r="H10" s="7">
        <v>-0.61</v>
      </c>
      <c r="I10" s="7">
        <f t="shared" si="0"/>
        <v>-5995.5599999999995</v>
      </c>
      <c r="J10" s="10"/>
      <c r="K10" s="10"/>
      <c r="L10" s="35"/>
    </row>
    <row r="11" spans="5:12" ht="15.75" thickBot="1">
      <c r="E11" s="34" t="s">
        <v>20</v>
      </c>
      <c r="F11" s="4" t="s">
        <v>30</v>
      </c>
      <c r="G11" s="7" t="s">
        <v>30</v>
      </c>
      <c r="H11" s="7" t="s">
        <v>30</v>
      </c>
      <c r="I11" s="8">
        <f t="shared" si="0"/>
        <v>0</v>
      </c>
      <c r="J11" s="9">
        <v>-79526.98</v>
      </c>
      <c r="K11" s="9">
        <v>-51.65</v>
      </c>
      <c r="L11" s="47">
        <f>J11+K11</f>
        <v>-79578.62999999999</v>
      </c>
    </row>
    <row r="12" spans="5:12" ht="27" thickBot="1">
      <c r="E12" s="37" t="s">
        <v>40</v>
      </c>
      <c r="F12" s="19"/>
      <c r="G12" s="20"/>
      <c r="H12" s="21" t="s">
        <v>34</v>
      </c>
      <c r="I12" s="45">
        <f>SUM(I6:I11)</f>
        <v>-113828.66</v>
      </c>
      <c r="J12" s="44"/>
      <c r="K12" s="46"/>
      <c r="L12" s="45">
        <f>L11</f>
        <v>-79578.62999999999</v>
      </c>
    </row>
    <row r="13" spans="5:12" ht="15">
      <c r="E13" s="38" t="s">
        <v>28</v>
      </c>
      <c r="F13" s="4">
        <v>10800</v>
      </c>
      <c r="G13" s="7">
        <v>-14723.43</v>
      </c>
      <c r="H13" s="7">
        <v>-0.26</v>
      </c>
      <c r="I13" s="9">
        <f t="shared" si="0"/>
        <v>-3923.6900000000005</v>
      </c>
      <c r="J13" s="7">
        <v>-1874.55</v>
      </c>
      <c r="K13" s="7">
        <v>-0.26</v>
      </c>
      <c r="L13" s="48">
        <f>SUM(J13:K13)</f>
        <v>-1874.81</v>
      </c>
    </row>
    <row r="14" spans="5:12" ht="15.75" thickBot="1">
      <c r="E14" s="38" t="s">
        <v>29</v>
      </c>
      <c r="F14" s="4" t="s">
        <v>30</v>
      </c>
      <c r="G14" s="7">
        <v>-38999.74</v>
      </c>
      <c r="H14" s="7">
        <v>-0.26</v>
      </c>
      <c r="I14" s="7">
        <f t="shared" si="0"/>
        <v>-39000</v>
      </c>
      <c r="J14" s="7" t="s">
        <v>30</v>
      </c>
      <c r="K14" s="7">
        <v>-0.26</v>
      </c>
      <c r="L14" s="36">
        <f>SUM(J14:K14)</f>
        <v>-0.26</v>
      </c>
    </row>
    <row r="15" spans="5:12" ht="27" thickBot="1">
      <c r="E15" s="39" t="s">
        <v>35</v>
      </c>
      <c r="F15" s="40"/>
      <c r="G15" s="41"/>
      <c r="H15" s="42" t="s">
        <v>34</v>
      </c>
      <c r="I15" s="45">
        <f>SUM(I13:I14)</f>
        <v>-42923.69</v>
      </c>
      <c r="J15" s="43"/>
      <c r="K15" s="43"/>
      <c r="L15" s="45">
        <f>SUM(L13:L14)</f>
        <v>-1875.07</v>
      </c>
    </row>
    <row r="16" s="14" customFormat="1" ht="15"/>
    <row r="17" s="14" customFormat="1" ht="15"/>
  </sheetData>
  <sheetProtection/>
  <mergeCells count="7">
    <mergeCell ref="E3:E5"/>
    <mergeCell ref="E12:G12"/>
    <mergeCell ref="E15:G15"/>
    <mergeCell ref="F3:F4"/>
    <mergeCell ref="I4:I5"/>
    <mergeCell ref="L4:L5"/>
    <mergeCell ref="G3: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4:V10"/>
  <sheetViews>
    <sheetView zoomScalePageLayoutView="0" workbookViewId="0" topLeftCell="K1">
      <selection activeCell="Z10" sqref="Z10"/>
    </sheetView>
  </sheetViews>
  <sheetFormatPr defaultColWidth="9.140625" defaultRowHeight="15"/>
  <cols>
    <col min="7" max="7" width="30.7109375" style="0" bestFit="1" customWidth="1"/>
    <col min="8" max="8" width="8.7109375" style="0" customWidth="1"/>
    <col min="11" max="11" width="10.28125" style="0" bestFit="1" customWidth="1"/>
    <col min="16" max="16" width="17.7109375" style="0" bestFit="1" customWidth="1"/>
    <col min="17" max="17" width="9.140625" style="0" hidden="1" customWidth="1"/>
    <col min="18" max="18" width="11.140625" style="0" bestFit="1" customWidth="1"/>
    <col min="20" max="20" width="17.7109375" style="0" bestFit="1" customWidth="1"/>
    <col min="21" max="21" width="9.00390625" style="0" hidden="1" customWidth="1"/>
    <col min="22" max="22" width="12.00390625" style="0" bestFit="1" customWidth="1"/>
  </cols>
  <sheetData>
    <row r="4" spans="7:22" ht="15">
      <c r="G4" s="5" t="s">
        <v>50</v>
      </c>
      <c r="H4" s="16" t="s">
        <v>42</v>
      </c>
      <c r="I4" s="17"/>
      <c r="J4" s="18"/>
      <c r="K4" s="16" t="s">
        <v>43</v>
      </c>
      <c r="L4" s="17"/>
      <c r="M4" s="18"/>
      <c r="P4" s="5" t="s">
        <v>50</v>
      </c>
      <c r="Q4" s="15" t="s">
        <v>43</v>
      </c>
      <c r="R4" s="15"/>
      <c r="T4" s="85" t="s">
        <v>50</v>
      </c>
      <c r="U4" s="16" t="s">
        <v>43</v>
      </c>
      <c r="V4" s="18"/>
    </row>
    <row r="5" spans="7:22" ht="15">
      <c r="G5" s="5"/>
      <c r="H5" s="11" t="s">
        <v>34</v>
      </c>
      <c r="I5" s="11" t="s">
        <v>48</v>
      </c>
      <c r="J5" s="11" t="s">
        <v>49</v>
      </c>
      <c r="K5" s="11" t="s">
        <v>34</v>
      </c>
      <c r="L5" s="11" t="s">
        <v>48</v>
      </c>
      <c r="M5" s="11" t="s">
        <v>49</v>
      </c>
      <c r="P5" s="5"/>
      <c r="Q5" s="11" t="s">
        <v>48</v>
      </c>
      <c r="R5" s="11" t="s">
        <v>82</v>
      </c>
      <c r="T5" s="86"/>
      <c r="U5" s="11" t="s">
        <v>49</v>
      </c>
      <c r="V5" s="11" t="s">
        <v>83</v>
      </c>
    </row>
    <row r="6" spans="7:22" ht="15">
      <c r="G6" s="2" t="s">
        <v>21</v>
      </c>
      <c r="H6" s="11">
        <v>83415</v>
      </c>
      <c r="I6" s="11">
        <f>H6-J6</f>
        <v>64251.93</v>
      </c>
      <c r="J6" s="11">
        <v>19163.07</v>
      </c>
      <c r="K6" s="11">
        <v>-97302.54</v>
      </c>
      <c r="L6" s="11">
        <v>-78114.36</v>
      </c>
      <c r="M6" s="11">
        <v>-19188.18</v>
      </c>
      <c r="P6" s="2" t="s">
        <v>17</v>
      </c>
      <c r="Q6" s="11">
        <v>78114.36</v>
      </c>
      <c r="R6" s="53">
        <f>Q6/SUM($Q$6:$Q$10)</f>
        <v>0.6862450985542656</v>
      </c>
      <c r="T6" s="11" t="s">
        <v>17</v>
      </c>
      <c r="U6" s="11">
        <v>19188.18</v>
      </c>
      <c r="V6" s="53">
        <v>0.24112227114239085</v>
      </c>
    </row>
    <row r="7" spans="7:22" ht="15">
      <c r="G7" s="2" t="s">
        <v>22</v>
      </c>
      <c r="H7" s="11">
        <v>25246.89</v>
      </c>
      <c r="I7" s="11">
        <f>H7-J7</f>
        <v>10589.06</v>
      </c>
      <c r="J7" s="11">
        <v>14657.83</v>
      </c>
      <c r="K7" s="11">
        <v>-37314.44</v>
      </c>
      <c r="L7" s="11">
        <v>-12548.02</v>
      </c>
      <c r="M7" s="11">
        <v>-24766.42</v>
      </c>
      <c r="P7" s="2" t="s">
        <v>18</v>
      </c>
      <c r="Q7" s="11">
        <v>12548.02</v>
      </c>
      <c r="R7" s="53">
        <f>Q7/SUM($Q$6:$Q$10)</f>
        <v>0.11023603370188141</v>
      </c>
      <c r="T7" s="11" t="s">
        <v>18</v>
      </c>
      <c r="U7" s="11">
        <v>24766.42</v>
      </c>
      <c r="V7" s="53">
        <v>0.31121948191367454</v>
      </c>
    </row>
    <row r="8" spans="7:22" ht="15">
      <c r="G8" s="2" t="s">
        <v>23</v>
      </c>
      <c r="H8" s="11">
        <v>46151.78</v>
      </c>
      <c r="I8" s="11">
        <f>H8-J8</f>
        <v>15927.949999999997</v>
      </c>
      <c r="J8" s="11">
        <v>30223.83</v>
      </c>
      <c r="K8" s="11">
        <v>-48191.16</v>
      </c>
      <c r="L8" s="11">
        <v>-17705.809999999998</v>
      </c>
      <c r="M8" s="11">
        <v>-30485.35</v>
      </c>
      <c r="P8" s="2" t="s">
        <v>19</v>
      </c>
      <c r="Q8" s="11">
        <v>17705.81</v>
      </c>
      <c r="R8" s="53">
        <f>Q8/SUM($Q$6:$Q$10)</f>
        <v>0.15554790858470968</v>
      </c>
      <c r="T8" s="11" t="s">
        <v>19</v>
      </c>
      <c r="U8" s="11">
        <v>30485.35</v>
      </c>
      <c r="V8" s="53">
        <v>0.383084629629839</v>
      </c>
    </row>
    <row r="9" spans="7:22" ht="15">
      <c r="G9" s="2" t="s">
        <v>24</v>
      </c>
      <c r="H9" s="11">
        <v>776.79</v>
      </c>
      <c r="I9" s="11">
        <f>H9-J9</f>
        <v>376.83</v>
      </c>
      <c r="J9" s="11">
        <v>399.96</v>
      </c>
      <c r="K9" s="11">
        <v>135.13</v>
      </c>
      <c r="L9" s="11">
        <v>535.0899999999999</v>
      </c>
      <c r="M9" s="11">
        <v>-399.96</v>
      </c>
      <c r="P9" s="2" t="s">
        <v>80</v>
      </c>
      <c r="Q9" s="11">
        <v>-535.09</v>
      </c>
      <c r="R9" s="53">
        <f>Q9/SUM($Q$6:$Q$10)</f>
        <v>-0.004700837205673861</v>
      </c>
      <c r="T9" s="11" t="s">
        <v>80</v>
      </c>
      <c r="U9" s="11">
        <v>399.96</v>
      </c>
      <c r="V9" s="53">
        <v>0.005025972425009076</v>
      </c>
    </row>
    <row r="10" spans="7:22" ht="15">
      <c r="G10" s="2" t="s">
        <v>25</v>
      </c>
      <c r="H10" s="11">
        <v>10253.17</v>
      </c>
      <c r="I10" s="11">
        <f>H10-J10</f>
        <v>5624.87</v>
      </c>
      <c r="J10" s="11">
        <v>4628.3</v>
      </c>
      <c r="K10" s="11">
        <f>L10+M10</f>
        <v>-10734.279999999999</v>
      </c>
      <c r="L10" s="11">
        <v>-5995.5599999999995</v>
      </c>
      <c r="M10" s="11">
        <v>-4738.72</v>
      </c>
      <c r="P10" s="2" t="s">
        <v>81</v>
      </c>
      <c r="Q10" s="11">
        <v>5995.56</v>
      </c>
      <c r="R10" s="53">
        <f>Q10/SUM($Q$6:$Q$10)</f>
        <v>0.052671796364817086</v>
      </c>
      <c r="T10" s="11" t="s">
        <v>81</v>
      </c>
      <c r="U10" s="11">
        <v>4738.72</v>
      </c>
      <c r="V10" s="53">
        <v>0.059547644889086426</v>
      </c>
    </row>
  </sheetData>
  <sheetProtection/>
  <mergeCells count="7">
    <mergeCell ref="T4:T5"/>
    <mergeCell ref="U4:V4"/>
    <mergeCell ref="P4:P5"/>
    <mergeCell ref="Q4:R4"/>
    <mergeCell ref="G4:G5"/>
    <mergeCell ref="H4:J4"/>
    <mergeCell ref="K4:M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2:U11"/>
  <sheetViews>
    <sheetView zoomScalePageLayoutView="0" workbookViewId="0" topLeftCell="F1">
      <selection activeCell="S15" sqref="S15"/>
    </sheetView>
  </sheetViews>
  <sheetFormatPr defaultColWidth="9.140625" defaultRowHeight="15"/>
  <cols>
    <col min="4" max="4" width="22.7109375" style="0" bestFit="1" customWidth="1"/>
    <col min="5" max="6" width="9.57421875" style="0" bestFit="1" customWidth="1"/>
    <col min="9" max="9" width="30.7109375" style="0" bestFit="1" customWidth="1"/>
    <col min="10" max="10" width="9.00390625" style="0" bestFit="1" customWidth="1"/>
    <col min="11" max="11" width="9.00390625" style="0" customWidth="1"/>
    <col min="14" max="14" width="9.00390625" style="0" bestFit="1" customWidth="1"/>
    <col min="15" max="15" width="9.00390625" style="0" customWidth="1"/>
    <col min="16" max="16" width="9.7109375" style="0" bestFit="1" customWidth="1"/>
    <col min="17" max="17" width="9.7109375" style="0" customWidth="1"/>
    <col min="18" max="18" width="9.7109375" style="6" bestFit="1" customWidth="1"/>
    <col min="19" max="19" width="9.7109375" style="6" customWidth="1"/>
    <col min="20" max="20" width="9.7109375" style="0" bestFit="1" customWidth="1"/>
  </cols>
  <sheetData>
    <row r="2" spans="4:6" ht="15">
      <c r="D2" s="4" t="s">
        <v>44</v>
      </c>
      <c r="E2" s="4" t="s">
        <v>42</v>
      </c>
      <c r="F2" s="4" t="s">
        <v>43</v>
      </c>
    </row>
    <row r="3" spans="4:6" ht="15">
      <c r="D3" s="4" t="s">
        <v>45</v>
      </c>
      <c r="E3" s="51">
        <v>164415.49</v>
      </c>
      <c r="F3" s="51">
        <v>193407.29</v>
      </c>
    </row>
    <row r="4" spans="4:6" ht="15.75" thickBot="1">
      <c r="D4" s="4" t="s">
        <v>46</v>
      </c>
      <c r="E4" s="51">
        <v>95216.68</v>
      </c>
      <c r="F4" s="51">
        <v>113828.66</v>
      </c>
    </row>
    <row r="5" spans="4:21" ht="15">
      <c r="D5" s="4" t="s">
        <v>47</v>
      </c>
      <c r="E5" s="51">
        <v>69198.81</v>
      </c>
      <c r="F5" s="51">
        <v>79578.63</v>
      </c>
      <c r="I5" s="54" t="s">
        <v>50</v>
      </c>
      <c r="J5" s="57" t="s">
        <v>52</v>
      </c>
      <c r="K5" s="58"/>
      <c r="L5" s="58"/>
      <c r="M5" s="58"/>
      <c r="N5" s="58"/>
      <c r="O5" s="59"/>
      <c r="P5" s="66" t="s">
        <v>53</v>
      </c>
      <c r="Q5" s="67"/>
      <c r="R5" s="67"/>
      <c r="S5" s="67"/>
      <c r="T5" s="67"/>
      <c r="U5" s="68"/>
    </row>
    <row r="6" spans="5:21" ht="15.75" thickBot="1">
      <c r="E6" s="49"/>
      <c r="F6" s="49"/>
      <c r="I6" s="77"/>
      <c r="J6" s="62" t="s">
        <v>34</v>
      </c>
      <c r="K6" s="64" t="s">
        <v>51</v>
      </c>
      <c r="L6" s="64" t="s">
        <v>48</v>
      </c>
      <c r="M6" s="64" t="s">
        <v>51</v>
      </c>
      <c r="N6" s="64" t="s">
        <v>49</v>
      </c>
      <c r="O6" s="78" t="s">
        <v>51</v>
      </c>
      <c r="P6" s="62" t="s">
        <v>34</v>
      </c>
      <c r="Q6" s="64" t="s">
        <v>51</v>
      </c>
      <c r="R6" s="64" t="s">
        <v>48</v>
      </c>
      <c r="S6" s="64" t="s">
        <v>51</v>
      </c>
      <c r="T6" s="64" t="s">
        <v>49</v>
      </c>
      <c r="U6" s="79" t="s">
        <v>51</v>
      </c>
    </row>
    <row r="7" spans="5:21" ht="15">
      <c r="E7" s="49"/>
      <c r="F7" s="49"/>
      <c r="I7" s="71" t="s">
        <v>21</v>
      </c>
      <c r="J7" s="72">
        <v>-83415</v>
      </c>
      <c r="K7" s="73">
        <f>J7/SUM($J$7:$J$11)</f>
        <v>0.5029737952552051</v>
      </c>
      <c r="L7" s="74">
        <v>-64251.93</v>
      </c>
      <c r="M7" s="73">
        <f>L7/SUM($L$7:$L$11)</f>
        <v>0.6639609906475766</v>
      </c>
      <c r="N7" s="80">
        <v>-19163.07</v>
      </c>
      <c r="O7" s="75">
        <f>N7/SUM($N$7:$N$11)</f>
        <v>0.2774321771795314</v>
      </c>
      <c r="P7" s="72">
        <v>-97302.54</v>
      </c>
      <c r="Q7" s="73">
        <f>P7/SUM($P$7:$P$11)</f>
        <v>0.5030965482221482</v>
      </c>
      <c r="R7" s="74">
        <v>-78114.36</v>
      </c>
      <c r="S7" s="73">
        <f>R7/SUM($R$7:$R$11)</f>
        <v>0.6862450985542656</v>
      </c>
      <c r="T7" s="74">
        <v>-19188.18</v>
      </c>
      <c r="U7" s="76">
        <f>T7/SUM($T$7:$T$11)</f>
        <v>0.24112227114239085</v>
      </c>
    </row>
    <row r="8" spans="5:21" ht="15">
      <c r="E8" s="49"/>
      <c r="F8" s="49"/>
      <c r="I8" s="55" t="s">
        <v>22</v>
      </c>
      <c r="J8" s="60">
        <v>-25246.89</v>
      </c>
      <c r="K8" s="52">
        <f>J8/SUM($J$7:$J$11)</f>
        <v>0.15223310054175732</v>
      </c>
      <c r="L8" s="4">
        <v>-10589.06</v>
      </c>
      <c r="M8" s="52">
        <f>L8/SUM($L$7:$L$11)</f>
        <v>0.10942430472713624</v>
      </c>
      <c r="N8" s="13">
        <v>-14657.83</v>
      </c>
      <c r="O8" s="61">
        <f>N8/SUM($N$7:$N$11)</f>
        <v>0.21220783985172784</v>
      </c>
      <c r="P8" s="60">
        <v>-37314.44</v>
      </c>
      <c r="Q8" s="52">
        <f>P8/SUM($P$7:$P$11)</f>
        <v>0.19293192102531403</v>
      </c>
      <c r="R8" s="4">
        <v>-12548.02</v>
      </c>
      <c r="S8" s="52">
        <f>R8/SUM($R$7:$R$11)</f>
        <v>0.11023603370188141</v>
      </c>
      <c r="T8" s="4">
        <v>-24766.42</v>
      </c>
      <c r="U8" s="69">
        <f>T8/SUM($T$7:$T$11)</f>
        <v>0.31121948191367454</v>
      </c>
    </row>
    <row r="9" spans="5:21" ht="15">
      <c r="E9" s="49"/>
      <c r="F9" s="49"/>
      <c r="I9" s="55" t="s">
        <v>23</v>
      </c>
      <c r="J9" s="60">
        <v>-46151.78</v>
      </c>
      <c r="K9" s="52">
        <f>J9/SUM($J$7:$J$11)</f>
        <v>0.2782849121187229</v>
      </c>
      <c r="L9" s="4">
        <v>-15927.95</v>
      </c>
      <c r="M9" s="52">
        <f>L9/SUM($L$7:$L$11)</f>
        <v>0.16459486058994754</v>
      </c>
      <c r="N9" s="13">
        <v>-30223.83</v>
      </c>
      <c r="O9" s="61">
        <f>N9/SUM($N$7:$N$11)</f>
        <v>0.43756365548964943</v>
      </c>
      <c r="P9" s="60">
        <v>-48191.16</v>
      </c>
      <c r="Q9" s="52">
        <f>P9/SUM($P$7:$P$11)</f>
        <v>0.2491693048385095</v>
      </c>
      <c r="R9" s="4">
        <v>-17705.809999999998</v>
      </c>
      <c r="S9" s="52">
        <f>R9/SUM($R$7:$R$11)</f>
        <v>0.15554790858470965</v>
      </c>
      <c r="T9" s="4">
        <v>-30485.35</v>
      </c>
      <c r="U9" s="69">
        <f>T9/SUM($T$7:$T$11)</f>
        <v>0.383084629629839</v>
      </c>
    </row>
    <row r="10" spans="5:21" ht="15">
      <c r="E10" s="49"/>
      <c r="F10" s="49"/>
      <c r="I10" s="55" t="s">
        <v>24</v>
      </c>
      <c r="J10" s="60">
        <v>-776.79</v>
      </c>
      <c r="K10" s="52">
        <f>J10/SUM($J$7:$J$11)</f>
        <v>0.004683869980414683</v>
      </c>
      <c r="L10" s="4">
        <v>-376.83</v>
      </c>
      <c r="M10" s="52">
        <f>L10/SUM($L$7:$L$11)</f>
        <v>0.0038940529896257787</v>
      </c>
      <c r="N10" s="13">
        <v>-399.96</v>
      </c>
      <c r="O10" s="61">
        <f>N10/SUM($N$7:$N$11)</f>
        <v>0.005790396506651876</v>
      </c>
      <c r="P10" s="60">
        <v>135.13</v>
      </c>
      <c r="Q10" s="52">
        <f>P10/SUM($P$7:$P$11)</f>
        <v>-0.0006986810062847166</v>
      </c>
      <c r="R10" s="4">
        <v>535.0899999999999</v>
      </c>
      <c r="S10" s="52">
        <f>R10/SUM($R$7:$R$11)</f>
        <v>-0.00470083720567386</v>
      </c>
      <c r="T10" s="4">
        <v>-399.96</v>
      </c>
      <c r="U10" s="69">
        <f>T10/SUM($T$7:$T$11)</f>
        <v>0.005025972425009076</v>
      </c>
    </row>
    <row r="11" spans="5:21" ht="15.75" thickBot="1">
      <c r="E11" s="49"/>
      <c r="F11" s="49"/>
      <c r="I11" s="56" t="s">
        <v>25</v>
      </c>
      <c r="J11" s="62">
        <v>-10253.17</v>
      </c>
      <c r="K11" s="63">
        <f>J11/SUM($J$7:$J$11)</f>
        <v>0.06182432210389992</v>
      </c>
      <c r="L11" s="64">
        <v>-5624.87</v>
      </c>
      <c r="M11" s="63">
        <f>L11/SUM($L$7:$L$11)</f>
        <v>0.058125791045713866</v>
      </c>
      <c r="N11" s="81">
        <v>-4628.3</v>
      </c>
      <c r="O11" s="65">
        <f>N11/SUM($N$7:$N$11)</f>
        <v>0.06700593097243944</v>
      </c>
      <c r="P11" s="62">
        <v>-10734.279999999999</v>
      </c>
      <c r="Q11" s="63">
        <f>P11/SUM($P$7:$P$11)</f>
        <v>0.055500906920313085</v>
      </c>
      <c r="R11" s="64">
        <v>-5995.5599999999995</v>
      </c>
      <c r="S11" s="63">
        <f>R11/SUM($R$7:$R$11)</f>
        <v>0.05267179636481708</v>
      </c>
      <c r="T11" s="64">
        <v>-4738.72</v>
      </c>
      <c r="U11" s="70">
        <f>T11/SUM($T$7:$T$11)</f>
        <v>0.059547644889086426</v>
      </c>
    </row>
  </sheetData>
  <sheetProtection/>
  <mergeCells count="3">
    <mergeCell ref="I5:I6"/>
    <mergeCell ref="J5:O5"/>
    <mergeCell ref="P5:U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6:D9"/>
  <sheetViews>
    <sheetView zoomScale="67" zoomScaleNormal="67" zoomScalePageLayoutView="0" workbookViewId="0" topLeftCell="A5">
      <selection activeCell="E8" sqref="E8"/>
    </sheetView>
  </sheetViews>
  <sheetFormatPr defaultColWidth="9.140625" defaultRowHeight="15"/>
  <cols>
    <col min="1" max="1" width="9.140625" style="14" customWidth="1"/>
    <col min="2" max="3" width="77.140625" style="0" customWidth="1"/>
    <col min="4" max="4" width="85.140625" style="0" customWidth="1"/>
    <col min="5" max="5" width="9.140625" style="14" customWidth="1"/>
  </cols>
  <sheetData>
    <row r="1" s="14" customFormat="1" ht="15"/>
    <row r="2" s="14" customFormat="1" ht="15"/>
    <row r="3" s="14" customFormat="1" ht="15"/>
    <row r="4" s="14" customFormat="1" ht="15"/>
    <row r="5" s="14" customFormat="1" ht="15"/>
    <row r="6" spans="2:4" ht="20.25">
      <c r="B6" s="82" t="s">
        <v>61</v>
      </c>
      <c r="C6" s="82" t="s">
        <v>64</v>
      </c>
      <c r="D6" s="82" t="s">
        <v>54</v>
      </c>
    </row>
    <row r="7" spans="2:4" ht="162">
      <c r="B7" s="84" t="s">
        <v>55</v>
      </c>
      <c r="C7" s="84" t="s">
        <v>65</v>
      </c>
      <c r="D7" s="83" t="s">
        <v>58</v>
      </c>
    </row>
    <row r="8" spans="2:4" ht="228" customHeight="1">
      <c r="B8" s="84" t="s">
        <v>57</v>
      </c>
      <c r="C8" s="84" t="s">
        <v>63</v>
      </c>
      <c r="D8" s="83" t="s">
        <v>59</v>
      </c>
    </row>
    <row r="9" spans="2:4" ht="149.25" customHeight="1">
      <c r="B9" s="84" t="s">
        <v>56</v>
      </c>
      <c r="C9" s="84" t="s">
        <v>62</v>
      </c>
      <c r="D9" s="83" t="s">
        <v>60</v>
      </c>
    </row>
    <row r="10" s="14" customFormat="1" ht="15"/>
    <row r="11" s="14" customFormat="1" ht="15"/>
    <row r="12" s="14" customFormat="1" ht="15"/>
    <row r="13" s="14" customFormat="1" ht="15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D2:H16"/>
  <sheetViews>
    <sheetView zoomScalePageLayoutView="0" workbookViewId="0" topLeftCell="A1">
      <selection activeCell="H13" sqref="H13"/>
    </sheetView>
  </sheetViews>
  <sheetFormatPr defaultColWidth="9.140625" defaultRowHeight="15"/>
  <cols>
    <col min="5" max="5" width="9.57421875" style="0" bestFit="1" customWidth="1"/>
    <col min="7" max="7" width="20.28125" style="0" bestFit="1" customWidth="1"/>
    <col min="8" max="8" width="22.57421875" style="0" bestFit="1" customWidth="1"/>
  </cols>
  <sheetData>
    <row r="2" spans="4:8" ht="15">
      <c r="D2" t="s">
        <v>78</v>
      </c>
      <c r="E2" t="s">
        <v>1</v>
      </c>
      <c r="F2" t="s">
        <v>2</v>
      </c>
      <c r="G2" t="s">
        <v>79</v>
      </c>
      <c r="H2" t="s">
        <v>86</v>
      </c>
    </row>
    <row r="3" spans="4:8" ht="15">
      <c r="D3" t="s">
        <v>66</v>
      </c>
      <c r="E3" s="87">
        <v>0.7049000840762664</v>
      </c>
      <c r="F3" s="87">
        <v>0.2950999159237337</v>
      </c>
      <c r="G3" s="49">
        <v>15426.470000000001</v>
      </c>
      <c r="H3" s="89">
        <v>0.12</v>
      </c>
    </row>
    <row r="4" spans="4:8" ht="15">
      <c r="D4" t="s">
        <v>67</v>
      </c>
      <c r="E4" s="87">
        <v>0.7504324691205763</v>
      </c>
      <c r="F4" s="87">
        <v>0.24956753087942377</v>
      </c>
      <c r="G4" s="49">
        <v>49622.03999999999</v>
      </c>
      <c r="H4" s="89">
        <v>0.14</v>
      </c>
    </row>
    <row r="5" spans="4:8" ht="15">
      <c r="D5" t="s">
        <v>68</v>
      </c>
      <c r="E5" s="87">
        <v>0.7022998595505618</v>
      </c>
      <c r="F5" s="87">
        <v>0.2977001404494382</v>
      </c>
      <c r="G5" s="49">
        <v>56960</v>
      </c>
      <c r="H5" s="88">
        <f>(G5-G4)/G4</f>
        <v>0.1478770320607538</v>
      </c>
    </row>
    <row r="6" spans="4:8" ht="15">
      <c r="D6" t="s">
        <v>69</v>
      </c>
      <c r="E6" s="87">
        <v>0.7313625872523415</v>
      </c>
      <c r="F6" s="87">
        <v>0.2686374127476585</v>
      </c>
      <c r="G6" s="49">
        <v>55661.83</v>
      </c>
      <c r="H6" s="88">
        <f aca="true" t="shared" si="0" ref="H6:H16">(G6-G5)/G5</f>
        <v>-0.022790905898876373</v>
      </c>
    </row>
    <row r="7" spans="4:8" ht="15">
      <c r="D7" t="s">
        <v>70</v>
      </c>
      <c r="E7" s="87">
        <v>0.7192643734038338</v>
      </c>
      <c r="F7" s="87">
        <v>0.2807356265961662</v>
      </c>
      <c r="G7" s="49">
        <v>60065.8</v>
      </c>
      <c r="H7" s="88">
        <f t="shared" si="0"/>
        <v>0.07912010798063954</v>
      </c>
    </row>
    <row r="8" spans="4:8" ht="15">
      <c r="D8" t="s">
        <v>71</v>
      </c>
      <c r="E8" s="87">
        <v>0.5782293034254021</v>
      </c>
      <c r="F8" s="87">
        <v>0.42177069657459776</v>
      </c>
      <c r="G8" s="49">
        <v>75855.91</v>
      </c>
      <c r="H8" s="88">
        <f t="shared" si="0"/>
        <v>0.26288020803851775</v>
      </c>
    </row>
    <row r="9" spans="4:8" ht="15">
      <c r="D9" t="s">
        <v>72</v>
      </c>
      <c r="E9" s="87">
        <v>0.5985316015174866</v>
      </c>
      <c r="F9" s="87">
        <v>0.40146839848251337</v>
      </c>
      <c r="G9" s="49">
        <v>80548.98</v>
      </c>
      <c r="H9" s="88">
        <f t="shared" si="0"/>
        <v>0.06186821831021462</v>
      </c>
    </row>
    <row r="10" spans="4:8" ht="15">
      <c r="D10" t="s">
        <v>73</v>
      </c>
      <c r="E10" s="87">
        <v>0.6043924892643633</v>
      </c>
      <c r="F10" s="87">
        <v>0.39560751073563666</v>
      </c>
      <c r="G10" s="49">
        <v>85509.6</v>
      </c>
      <c r="H10" s="88">
        <f t="shared" si="0"/>
        <v>0.061585137390939154</v>
      </c>
    </row>
    <row r="11" spans="4:8" ht="15">
      <c r="D11" t="s">
        <v>74</v>
      </c>
      <c r="E11" s="87">
        <v>0.5913906318273371</v>
      </c>
      <c r="F11" s="87">
        <v>0.4086093681726629</v>
      </c>
      <c r="G11" s="49">
        <v>91681.06</v>
      </c>
      <c r="H11" s="88">
        <f t="shared" si="0"/>
        <v>0.07217271511035009</v>
      </c>
    </row>
    <row r="12" spans="4:8" ht="15">
      <c r="D12" t="s">
        <v>75</v>
      </c>
      <c r="E12" s="87">
        <v>0.64176759763859</v>
      </c>
      <c r="F12" s="87">
        <v>0.3582324023614101</v>
      </c>
      <c r="G12" s="49">
        <v>114223.28</v>
      </c>
      <c r="H12" s="88">
        <f t="shared" si="0"/>
        <v>0.2458765201885755</v>
      </c>
    </row>
    <row r="13" spans="4:8" ht="15">
      <c r="D13" t="s">
        <v>76</v>
      </c>
      <c r="E13" s="87">
        <v>0.6490342276756884</v>
      </c>
      <c r="F13" s="87">
        <v>0.35096577232431164</v>
      </c>
      <c r="G13" s="49">
        <v>136264</v>
      </c>
      <c r="H13" s="88">
        <f t="shared" si="0"/>
        <v>0.19296171498489625</v>
      </c>
    </row>
    <row r="14" spans="4:8" ht="15">
      <c r="D14" t="s">
        <v>77</v>
      </c>
      <c r="E14" s="87">
        <v>0.5927896622868932</v>
      </c>
      <c r="F14" s="87">
        <v>0.4072103377131067</v>
      </c>
      <c r="G14" s="49">
        <v>147344</v>
      </c>
      <c r="H14" s="88">
        <f t="shared" si="0"/>
        <v>0.08131274584629836</v>
      </c>
    </row>
    <row r="15" spans="4:8" ht="15">
      <c r="D15" t="s">
        <v>42</v>
      </c>
      <c r="E15" s="87">
        <v>0.583505317629625</v>
      </c>
      <c r="F15" s="87">
        <v>0.41649468237037507</v>
      </c>
      <c r="G15" s="49">
        <v>165843.63</v>
      </c>
      <c r="H15" s="88">
        <f t="shared" si="0"/>
        <v>0.1255540096644587</v>
      </c>
    </row>
    <row r="16" spans="4:8" ht="15">
      <c r="D16" t="s">
        <v>43</v>
      </c>
      <c r="E16" s="87">
        <v>0.5885437927391465</v>
      </c>
      <c r="F16" s="87">
        <v>0.4114562072608535</v>
      </c>
      <c r="G16" s="49">
        <v>193407.29</v>
      </c>
      <c r="H16" s="88">
        <f t="shared" si="0"/>
        <v>0.16620270552447508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E3:J17"/>
  <sheetViews>
    <sheetView zoomScalePageLayoutView="0" workbookViewId="0" topLeftCell="A1">
      <selection activeCell="H23" sqref="H23"/>
    </sheetView>
  </sheetViews>
  <sheetFormatPr defaultColWidth="9.140625" defaultRowHeight="15"/>
  <cols>
    <col min="5" max="5" width="7.7109375" style="0" bestFit="1" customWidth="1"/>
    <col min="6" max="6" width="9.57421875" style="0" bestFit="1" customWidth="1"/>
    <col min="7" max="7" width="9.57421875" style="0" customWidth="1"/>
    <col min="8" max="8" width="9.00390625" style="0" bestFit="1" customWidth="1"/>
    <col min="9" max="9" width="9.00390625" style="0" customWidth="1"/>
    <col min="10" max="10" width="20.28125" style="0" bestFit="1" customWidth="1"/>
  </cols>
  <sheetData>
    <row r="3" spans="5:10" ht="15">
      <c r="E3" s="12" t="s">
        <v>78</v>
      </c>
      <c r="F3" s="12" t="s">
        <v>1</v>
      </c>
      <c r="G3" s="12" t="s">
        <v>84</v>
      </c>
      <c r="H3" s="12" t="s">
        <v>2</v>
      </c>
      <c r="I3" s="12" t="s">
        <v>85</v>
      </c>
      <c r="J3" s="12" t="s">
        <v>79</v>
      </c>
    </row>
    <row r="4" spans="5:10" ht="15">
      <c r="E4" s="12" t="s">
        <v>66</v>
      </c>
      <c r="F4" s="50">
        <v>10874.12</v>
      </c>
      <c r="G4" s="87">
        <f>F4/J4</f>
        <v>0.7049000840762664</v>
      </c>
      <c r="H4" s="50">
        <v>4552.35</v>
      </c>
      <c r="I4" s="87">
        <f>H4/J4</f>
        <v>0.2950999159237337</v>
      </c>
      <c r="J4" s="50">
        <f>SUM(F4,H4)</f>
        <v>15426.470000000001</v>
      </c>
    </row>
    <row r="5" spans="5:10" ht="15">
      <c r="E5" s="12" t="s">
        <v>67</v>
      </c>
      <c r="F5" s="50">
        <v>37237.99</v>
      </c>
      <c r="G5" s="87">
        <f aca="true" t="shared" si="0" ref="G5:G17">F5/J5</f>
        <v>0.7504324691205763</v>
      </c>
      <c r="H5" s="12">
        <v>12384.05</v>
      </c>
      <c r="I5" s="87">
        <f aca="true" t="shared" si="1" ref="I5:I17">H5/J5</f>
        <v>0.24956753087942377</v>
      </c>
      <c r="J5" s="50">
        <f aca="true" t="shared" si="2" ref="J5:J17">SUM(F5,H5)</f>
        <v>49622.03999999999</v>
      </c>
    </row>
    <row r="6" spans="5:10" ht="15">
      <c r="E6" s="12" t="s">
        <v>68</v>
      </c>
      <c r="F6" s="12">
        <v>40003</v>
      </c>
      <c r="G6" s="87">
        <f t="shared" si="0"/>
        <v>0.7022998595505618</v>
      </c>
      <c r="H6" s="12">
        <v>16957</v>
      </c>
      <c r="I6" s="87">
        <f t="shared" si="1"/>
        <v>0.2977001404494382</v>
      </c>
      <c r="J6" s="50">
        <f t="shared" si="2"/>
        <v>56960</v>
      </c>
    </row>
    <row r="7" spans="5:10" ht="15">
      <c r="E7" s="12" t="s">
        <v>69</v>
      </c>
      <c r="F7" s="50">
        <v>40708.98</v>
      </c>
      <c r="G7" s="87">
        <f t="shared" si="0"/>
        <v>0.7313625872523415</v>
      </c>
      <c r="H7" s="12">
        <v>14952.85</v>
      </c>
      <c r="I7" s="87">
        <f t="shared" si="1"/>
        <v>0.2686374127476585</v>
      </c>
      <c r="J7" s="50">
        <f t="shared" si="2"/>
        <v>55661.83</v>
      </c>
    </row>
    <row r="8" spans="5:10" ht="15">
      <c r="E8" s="12" t="s">
        <v>70</v>
      </c>
      <c r="F8" s="50">
        <v>43203.19</v>
      </c>
      <c r="G8" s="87">
        <f t="shared" si="0"/>
        <v>0.7192643734038338</v>
      </c>
      <c r="H8" s="12">
        <v>16862.61</v>
      </c>
      <c r="I8" s="87">
        <f t="shared" si="1"/>
        <v>0.2807356265961662</v>
      </c>
      <c r="J8" s="50">
        <f t="shared" si="2"/>
        <v>60065.8</v>
      </c>
    </row>
    <row r="9" spans="5:10" ht="15">
      <c r="E9" s="12" t="s">
        <v>71</v>
      </c>
      <c r="F9" s="50">
        <v>43862.11</v>
      </c>
      <c r="G9" s="87">
        <f t="shared" si="0"/>
        <v>0.5782293034254021</v>
      </c>
      <c r="H9" s="12">
        <v>31993.8</v>
      </c>
      <c r="I9" s="87">
        <f t="shared" si="1"/>
        <v>0.42177069657459776</v>
      </c>
      <c r="J9" s="50">
        <f t="shared" si="2"/>
        <v>75855.91</v>
      </c>
    </row>
    <row r="10" spans="5:10" ht="15">
      <c r="E10" s="12" t="s">
        <v>72</v>
      </c>
      <c r="F10" s="50">
        <v>48211.11</v>
      </c>
      <c r="G10" s="87">
        <f t="shared" si="0"/>
        <v>0.5985316015174866</v>
      </c>
      <c r="H10" s="12">
        <v>32337.87</v>
      </c>
      <c r="I10" s="87">
        <f t="shared" si="1"/>
        <v>0.40146839848251337</v>
      </c>
      <c r="J10" s="50">
        <f t="shared" si="2"/>
        <v>80548.98</v>
      </c>
    </row>
    <row r="11" spans="5:10" ht="15">
      <c r="E11" s="12" t="s">
        <v>73</v>
      </c>
      <c r="F11" s="50">
        <v>51681.36</v>
      </c>
      <c r="G11" s="87">
        <f t="shared" si="0"/>
        <v>0.6043924892643633</v>
      </c>
      <c r="H11" s="12">
        <v>33828.24</v>
      </c>
      <c r="I11" s="87">
        <f t="shared" si="1"/>
        <v>0.39560751073563666</v>
      </c>
      <c r="J11" s="50">
        <f t="shared" si="2"/>
        <v>85509.6</v>
      </c>
    </row>
    <row r="12" spans="5:10" ht="15">
      <c r="E12" s="12" t="s">
        <v>74</v>
      </c>
      <c r="F12" s="50">
        <v>54219.32</v>
      </c>
      <c r="G12" s="87">
        <f t="shared" si="0"/>
        <v>0.5913906318273371</v>
      </c>
      <c r="H12" s="12">
        <v>37461.74</v>
      </c>
      <c r="I12" s="87">
        <f t="shared" si="1"/>
        <v>0.4086093681726629</v>
      </c>
      <c r="J12" s="50">
        <f t="shared" si="2"/>
        <v>91681.06</v>
      </c>
    </row>
    <row r="13" spans="5:10" ht="15">
      <c r="E13" s="12" t="s">
        <v>75</v>
      </c>
      <c r="F13" s="50">
        <v>73304.8</v>
      </c>
      <c r="G13" s="87">
        <f t="shared" si="0"/>
        <v>0.64176759763859</v>
      </c>
      <c r="H13" s="12">
        <v>40918.48</v>
      </c>
      <c r="I13" s="87">
        <f t="shared" si="1"/>
        <v>0.3582324023614101</v>
      </c>
      <c r="J13" s="50">
        <f t="shared" si="2"/>
        <v>114223.28</v>
      </c>
    </row>
    <row r="14" spans="5:10" ht="15">
      <c r="E14" s="12" t="s">
        <v>76</v>
      </c>
      <c r="F14" s="50">
        <v>88440</v>
      </c>
      <c r="G14" s="87">
        <f t="shared" si="0"/>
        <v>0.6490342276756884</v>
      </c>
      <c r="H14" s="12">
        <v>47824</v>
      </c>
      <c r="I14" s="87">
        <f t="shared" si="1"/>
        <v>0.35096577232431164</v>
      </c>
      <c r="J14" s="50">
        <f t="shared" si="2"/>
        <v>136264</v>
      </c>
    </row>
    <row r="15" spans="5:10" ht="15">
      <c r="E15" s="12" t="s">
        <v>77</v>
      </c>
      <c r="F15" s="50">
        <v>87344</v>
      </c>
      <c r="G15" s="87">
        <f t="shared" si="0"/>
        <v>0.5927896622868932</v>
      </c>
      <c r="H15" s="12">
        <v>60000</v>
      </c>
      <c r="I15" s="87">
        <f t="shared" si="1"/>
        <v>0.4072103377131067</v>
      </c>
      <c r="J15" s="50">
        <f t="shared" si="2"/>
        <v>147344</v>
      </c>
    </row>
    <row r="16" spans="5:10" ht="15">
      <c r="E16" s="12" t="s">
        <v>42</v>
      </c>
      <c r="F16" s="50">
        <v>96770.64</v>
      </c>
      <c r="G16" s="87">
        <f t="shared" si="0"/>
        <v>0.583505317629625</v>
      </c>
      <c r="H16" s="12">
        <v>69072.99</v>
      </c>
      <c r="I16" s="87">
        <f t="shared" si="1"/>
        <v>0.41649468237037507</v>
      </c>
      <c r="J16" s="50">
        <f t="shared" si="2"/>
        <v>165843.63</v>
      </c>
    </row>
    <row r="17" spans="5:10" ht="15">
      <c r="E17" s="12" t="s">
        <v>43</v>
      </c>
      <c r="F17" s="50">
        <v>113828.66</v>
      </c>
      <c r="G17" s="87">
        <f t="shared" si="0"/>
        <v>0.5885437927391465</v>
      </c>
      <c r="H17" s="12">
        <v>79578.63</v>
      </c>
      <c r="I17" s="87">
        <f t="shared" si="1"/>
        <v>0.4114562072608535</v>
      </c>
      <c r="J17" s="50">
        <f t="shared" si="2"/>
        <v>193407.29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N</cp:lastModifiedBy>
  <dcterms:created xsi:type="dcterms:W3CDTF">2012-05-13T14:28:01Z</dcterms:created>
  <dcterms:modified xsi:type="dcterms:W3CDTF">2012-05-22T01:58:25Z</dcterms:modified>
  <cp:category/>
  <cp:version/>
  <cp:contentType/>
  <cp:contentStatus/>
</cp:coreProperties>
</file>